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M" sheetId="1" r:id="rId5"/>
    <sheet state="visible" name="Бюджет + прогноз P&amp;L" sheetId="2" r:id="rId6"/>
    <sheet state="visible" name="P&amp;L за месяц" sheetId="3" r:id="rId7"/>
    <sheet state="visible" name="P&amp;L проекта" sheetId="4" r:id="rId8"/>
    <sheet state="visible" name="Воронка + CAC" sheetId="5" r:id="rId9"/>
  </sheets>
  <definedNames/>
  <calcPr/>
</workbook>
</file>

<file path=xl/sharedStrings.xml><?xml version="1.0" encoding="utf-8"?>
<sst xmlns="http://schemas.openxmlformats.org/spreadsheetml/2006/main" count="136" uniqueCount="128">
  <si>
    <t>CRM-таблица учёта лидов</t>
  </si>
  <si>
    <t>Ведите каждый контакт. Не оставляйте строки без «следующего шага».</t>
  </si>
  <si>
    <t>Дата</t>
  </si>
  <si>
    <t>Компания</t>
  </si>
  <si>
    <t>Контакт</t>
  </si>
  <si>
    <t>Канал</t>
  </si>
  <si>
    <t>Статус</t>
  </si>
  <si>
    <t>Сумма (₽)</t>
  </si>
  <si>
    <t>Следующий шаг</t>
  </si>
  <si>
    <t>Дата след. шага</t>
  </si>
  <si>
    <t>Примечания</t>
  </si>
  <si>
    <t>15.03.2026</t>
  </si>
  <si>
    <t>Клиника "Здоровье"</t>
  </si>
  <si>
    <t>Иванова Мария</t>
  </si>
  <si>
    <t>Нетворкинг</t>
  </si>
  <si>
    <t>Переговоры</t>
  </si>
  <si>
    <t>Отправить КП</t>
  </si>
  <si>
    <t>18.03.2026</t>
  </si>
  <si>
    <t>Интересует бот для записи</t>
  </si>
  <si>
    <t>12.03.2026</t>
  </si>
  <si>
    <t>Салон "Бьюти"</t>
  </si>
  <si>
    <t>Петров Алексей</t>
  </si>
  <si>
    <t>2ГИС</t>
  </si>
  <si>
    <t>КП отправлено</t>
  </si>
  <si>
    <t>Перезвонить</t>
  </si>
  <si>
    <t>20.03.2026</t>
  </si>
  <si>
    <t>Попросил скидку</t>
  </si>
  <si>
    <t>10.03.2026</t>
  </si>
  <si>
    <t>ИМ "ТехноМир"</t>
  </si>
  <si>
    <t>Сидорова Анна</t>
  </si>
  <si>
    <t>Kwork</t>
  </si>
  <si>
    <t>Новый</t>
  </si>
  <si>
    <t>Назначить встречу</t>
  </si>
  <si>
    <t>16.03.2026</t>
  </si>
  <si>
    <t>Кеш-флоу и дебиторская задолженность</t>
  </si>
  <si>
    <t>Заполняйте помесячно. Жёлтые ячейки — ваши данные.</t>
  </si>
  <si>
    <t>Показатель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</si>
  <si>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</si>
  <si>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</si>
  <si>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</si>
  <si>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</si>
  <si>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</si>
  <si>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</si>
  <si>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</si>
  <si>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</si>
  <si>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</si>
  <si>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</si>
  <si>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</si>
  <si>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</si>
  <si>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Выручка по P&amp;L (наработка)</t>
  </si>
  <si>
    <t>Поступления на счёт</t>
  </si>
  <si>
    <t>Расходы (зарплаты, подписки, налоги)</t>
  </si>
  <si>
    <t>Кеш-флоу (поступления − расходы)</t>
  </si>
  <si>
    <t>Дебиторка на начало месяца</t>
  </si>
  <si>
    <t>Новая дебиторка (P&amp;L − поступления)</t>
  </si>
  <si>
    <t>Оплаченная дебиторка</t>
  </si>
  <si>
    <t>Дебиторка на конец месяца</t>
  </si>
  <si>
    <t>P&amp;L за месяц</t>
  </si>
  <si>
    <t>Впишите все проекты за месяц. Итоги рассчитаются автоматически.</t>
  </si>
  <si>
    <t>Месяц:</t>
  </si>
  <si>
    <t>Март 2026</t>
  </si>
  <si>
    <t>Проекты и подписки</t>
  </si>
  <si>
    <t>Клиент / проект</t>
  </si>
  <si>
    <t>Тип</t>
  </si>
  <si>
    <t>Готовность (%)</t>
  </si>
  <si>
    <t>Полная стоимость (₽)</t>
  </si>
  <si>
    <t>Наработка за месяц (₽)</t>
  </si>
  <si>
    <t>Прямые расходы (₽)</t>
  </si>
  <si>
    <t>Клиника "Здоровье" — бот записи</t>
  </si>
  <si>
    <t>Под ключ</t>
  </si>
  <si>
    <t>Салон "Бьюти" — бот FAQ</t>
  </si>
  <si>
    <t>ИМ "ТехноМир" — поддержка</t>
  </si>
  <si>
    <t>Подписка</t>
  </si>
  <si>
    <t>ИТОГО</t>
  </si>
  <si>
    <t>Расходы за месяц</t>
  </si>
  <si>
    <t>Сюда вносятся ВСЕ расходы: и проектные, и накладные.</t>
  </si>
  <si>
    <t>Статья расходов</t>
  </si>
  <si>
    <t>Прямые расходы проектов (ИИ, подписки, API)</t>
  </si>
  <si>
    <t>ФОТ (зарплаты сотрудников)</t>
  </si>
  <si>
    <t>Ваша зарплата (себестоимость вашего труда)</t>
  </si>
  <si>
    <t>Подписки и лицензии (общие)</t>
  </si>
  <si>
    <t>Маркетинг</t>
  </si>
  <si>
    <t>Налоги (налог выплаченный за месяц)</t>
  </si>
  <si>
    <t>Комиссии партнёрам</t>
  </si>
  <si>
    <t>Прочие расходы</t>
  </si>
  <si>
    <t>ИТОГО расходы</t>
  </si>
  <si>
    <t>Итог месяца</t>
  </si>
  <si>
    <t>Выручка (наработка)</t>
  </si>
  <si>
    <t>Расходы</t>
  </si>
  <si>
    <t>Прибыль за месяц</t>
  </si>
  <si>
    <t>Маржинальность (%)</t>
  </si>
  <si>
    <t>P&amp;L проекта</t>
  </si>
  <si>
    <t>Жёлтые ячейки — заполняете вы. Синий текст — ваши данные.</t>
  </si>
  <si>
    <t>Статья</t>
  </si>
  <si>
    <t>Часы</t>
  </si>
  <si>
    <t>Рубли</t>
  </si>
  <si>
    <t>Разработка (сборка + интеграция)</t>
  </si>
  <si>
    <t>Менеджмент (пресейл + согласования + приёмка)</t>
  </si>
  <si>
    <t>Тестирование и правки</t>
  </si>
  <si>
    <t>Итого часов</t>
  </si>
  <si>
    <t>Себестоимость часа (₽)</t>
  </si>
  <si>
    <t>Себестоимость труда</t>
  </si>
  <si>
    <t>Подписки, ИИ, API</t>
  </si>
  <si>
    <t>Налоги (%)</t>
  </si>
  <si>
    <t>Сумма налогов</t>
  </si>
  <si>
    <t>Себестоимость проекта</t>
  </si>
  <si>
    <t>Чек клиенту</t>
  </si>
  <si>
    <t>Прибыль</t>
  </si>
  <si>
    <t>Воронка продаж</t>
  </si>
  <si>
    <t>Заполните жёлтые ячейки — конверсии рассчитаются автоматически.</t>
  </si>
  <si>
    <t>Этап воронки</t>
  </si>
  <si>
    <t>Количество</t>
  </si>
  <si>
    <t>Конверсия в след. этап</t>
  </si>
  <si>
    <t>Охват (посетители)</t>
  </si>
  <si>
    <t>Лиды (заявки)</t>
  </si>
  <si>
    <t>Встречи</t>
  </si>
  <si>
    <t>Сделки</t>
  </si>
  <si>
    <t>Выручка (₽)</t>
  </si>
  <si>
    <t>Расчёт CAC по каналам</t>
  </si>
  <si>
    <t>Затраты (₽)</t>
  </si>
  <si>
    <t>Стоимость часа (₽)</t>
  </si>
  <si>
    <t>Полные затраты (₽)</t>
  </si>
  <si>
    <t>Клиентов</t>
  </si>
  <si>
    <t>CAC (₽)</t>
  </si>
  <si>
    <t>Яндекс.Директ</t>
  </si>
  <si>
    <t>Биржи фриланса</t>
  </si>
  <si>
    <t>Холодные касания</t>
  </si>
  <si>
    <t>Telegram-канал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</si>
</sst>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\%"/>
    <numFmt numFmtId="165" formatCode="0.0\%"/>
    <numFmt numFmtId="166" formatCode="#,##0&quot; ₽&quot;"/>
  </numFmts>
  <fonts count="10">
    <font>
      <sz val="11.0"/>
      <color theme="1"/>
      <name val="Calibri"/>
      <scheme val="minor"/>
    </font>
    <font>
      <b/>
      <sz val="14.0"/>
      <color theme="1"/>
      <name val="Arial"/>
    </font>
    <font>
      <i/>
      <sz val="10.0"/>
      <color rgb="FF666666"/>
      <name val="Arial"/>
    </font>
    <font>
      <b/>
      <sz val="11.0"/>
      <color rgb="FFFFFFFF"/>
      <name val="Arial"/>
    </font>
    <font>
      <sz val="11.0"/>
      <color theme="1"/>
      <name val="Arial"/>
    </font>
    <font>
      <sz val="11.0"/>
      <color rgb="FF0000FF"/>
      <name val="Arial"/>
    </font>
    <font>
      <b/>
      <sz val="11.0"/>
      <color theme="1"/>
      <name val="Arial"/>
    </font>
    <font>
      <sz val="11.0"/>
      <color theme="1"/>
      <name val="Calibri"/>
    </font>
    <font>
      <i/>
      <color rgb="FF666666"/>
      <name val="Arial"/>
    </font>
    <font>
      <b/>
      <sz val="12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1A5276"/>
        <bgColor rgb="FF1A5276"/>
      </patternFill>
    </fill>
    <fill>
      <patternFill patternType="solid">
        <fgColor rgb="FFFFFFFF"/>
        <bgColor rgb="FFFFFFFF"/>
      </patternFill>
    </fill>
    <fill>
      <patternFill patternType="solid">
        <fgColor rgb="FFD6EAF8"/>
        <bgColor rgb="FFD6EAF8"/>
      </patternFill>
    </fill>
    <fill>
      <patternFill patternType="solid">
        <fgColor rgb="FFFFF9C4"/>
        <bgColor rgb="FFFFF9C4"/>
      </patternFill>
    </fill>
  </fills>
  <borders count="3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1" fillId="2" fontId="3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ill="1" applyFont="1">
      <alignment shrinkToFit="0" vertical="center" wrapText="1"/>
    </xf>
    <xf borderId="1" fillId="4" fontId="4" numFmtId="0" xfId="0" applyAlignment="1" applyBorder="1" applyFill="1" applyFont="1">
      <alignment shrinkToFit="0" vertical="center" wrapText="1"/>
    </xf>
    <xf borderId="1" fillId="5" fontId="5" numFmtId="0" xfId="0" applyAlignment="1" applyBorder="1" applyFill="1" applyFont="1">
      <alignment shrinkToFit="0" vertical="center" wrapText="1"/>
    </xf>
    <xf borderId="1" fillId="4" fontId="6" numFmtId="0" xfId="0" applyAlignment="1" applyBorder="1" applyFont="1">
      <alignment shrinkToFit="0" vertical="center" wrapText="1"/>
    </xf>
    <xf borderId="1" fillId="3" fontId="6" numFmtId="0" xfId="0" applyAlignment="1" applyBorder="1" applyFont="1">
      <alignment shrinkToFit="0" vertical="center" wrapText="1"/>
    </xf>
    <xf borderId="0" fillId="0" fontId="1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6" numFmtId="0" xfId="0" applyAlignment="1" applyFont="1">
      <alignment vertical="bottom"/>
    </xf>
    <xf borderId="2" fillId="5" fontId="5" numFmtId="0" xfId="0" applyAlignment="1" applyBorder="1" applyFont="1">
      <alignment vertical="bottom"/>
    </xf>
    <xf borderId="0" fillId="0" fontId="9" numFmtId="0" xfId="0" applyAlignment="1" applyFont="1">
      <alignment vertical="bottom"/>
    </xf>
    <xf borderId="1" fillId="2" fontId="3" numFmtId="0" xfId="0" applyAlignment="1" applyBorder="1" applyFont="1">
      <alignment horizontal="center" shrinkToFit="0" wrapText="1"/>
    </xf>
    <xf borderId="1" fillId="5" fontId="5" numFmtId="0" xfId="0" applyAlignment="1" applyBorder="1" applyFont="1">
      <alignment shrinkToFit="0" wrapText="1"/>
    </xf>
    <xf borderId="1" fillId="5" fontId="5" numFmtId="164" xfId="0" applyAlignment="1" applyBorder="1" applyFont="1" applyNumberFormat="1">
      <alignment horizontal="right" shrinkToFit="0" wrapText="1"/>
    </xf>
    <xf borderId="1" fillId="5" fontId="5" numFmtId="3" xfId="0" applyAlignment="1" applyBorder="1" applyFont="1" applyNumberFormat="1">
      <alignment horizontal="right" shrinkToFit="0" wrapText="1"/>
    </xf>
    <xf borderId="1" fillId="3" fontId="4" numFmtId="3" xfId="0" applyAlignment="1" applyBorder="1" applyFont="1" applyNumberFormat="1">
      <alignment horizontal="right" shrinkToFit="0" wrapText="1"/>
    </xf>
    <xf borderId="1" fillId="4" fontId="4" numFmtId="3" xfId="0" applyAlignment="1" applyBorder="1" applyFont="1" applyNumberFormat="1">
      <alignment horizontal="right" shrinkToFit="0" wrapText="1"/>
    </xf>
    <xf borderId="1" fillId="5" fontId="7" numFmtId="0" xfId="0" applyBorder="1" applyFont="1"/>
    <xf borderId="1" fillId="5" fontId="7" numFmtId="164" xfId="0" applyBorder="1" applyFont="1" applyNumberFormat="1"/>
    <xf borderId="1" fillId="5" fontId="7" numFmtId="3" xfId="0" applyBorder="1" applyFont="1" applyNumberFormat="1"/>
    <xf borderId="1" fillId="4" fontId="6" numFmtId="0" xfId="0" applyAlignment="1" applyBorder="1" applyFont="1">
      <alignment shrinkToFit="0" wrapText="1"/>
    </xf>
    <xf borderId="1" fillId="4" fontId="7" numFmtId="0" xfId="0" applyBorder="1" applyFont="1"/>
    <xf borderId="1" fillId="4" fontId="7" numFmtId="164" xfId="0" applyBorder="1" applyFont="1" applyNumberFormat="1"/>
    <xf borderId="1" fillId="4" fontId="7" numFmtId="3" xfId="0" applyBorder="1" applyFont="1" applyNumberFormat="1"/>
    <xf borderId="1" fillId="4" fontId="6" numFmtId="3" xfId="0" applyAlignment="1" applyBorder="1" applyFont="1" applyNumberFormat="1">
      <alignment horizontal="right" shrinkToFit="0" wrapText="1"/>
    </xf>
    <xf borderId="1" fillId="3" fontId="4" numFmtId="0" xfId="0" applyAlignment="1" applyBorder="1" applyFont="1">
      <alignment shrinkToFit="0" wrapText="1"/>
    </xf>
    <xf borderId="1" fillId="4" fontId="4" numFmtId="0" xfId="0" applyAlignment="1" applyBorder="1" applyFont="1">
      <alignment shrinkToFit="0" wrapText="1"/>
    </xf>
    <xf borderId="1" fillId="3" fontId="6" numFmtId="0" xfId="0" applyAlignment="1" applyBorder="1" applyFont="1">
      <alignment shrinkToFit="0" wrapText="1"/>
    </xf>
    <xf borderId="1" fillId="3" fontId="6" numFmtId="3" xfId="0" applyAlignment="1" applyBorder="1" applyFont="1" applyNumberFormat="1">
      <alignment horizontal="right" shrinkToFit="0" wrapText="1"/>
    </xf>
    <xf borderId="1" fillId="4" fontId="6" numFmtId="165" xfId="0" applyAlignment="1" applyBorder="1" applyFont="1" applyNumberFormat="1">
      <alignment horizontal="right" shrinkToFit="0" wrapText="1"/>
    </xf>
    <xf borderId="1" fillId="3" fontId="4" numFmtId="165" xfId="0" applyAlignment="1" applyBorder="1" applyFont="1" applyNumberFormat="1">
      <alignment shrinkToFit="0" vertical="center" wrapText="1"/>
    </xf>
    <xf borderId="1" fillId="4" fontId="4" numFmtId="165" xfId="0" applyAlignment="1" applyBorder="1" applyFont="1" applyNumberFormat="1">
      <alignment shrinkToFit="0" vertical="center" wrapText="1"/>
    </xf>
    <xf borderId="1" fillId="4" fontId="4" numFmtId="166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74C3C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22.0"/>
    <col customWidth="1" min="3" max="3" width="20.0"/>
    <col customWidth="1" min="4" max="5" width="16.0"/>
    <col customWidth="1" min="6" max="6" width="14.0"/>
    <col customWidth="1" min="7" max="7" width="22.0"/>
    <col customWidth="1" min="8" max="8" width="16.0"/>
    <col customWidth="1" min="9" max="9" width="25.0"/>
    <col customWidth="1" min="10" max="26" width="8.71"/>
  </cols>
  <sheetData>
    <row r="1">
      <c r="A1" s="1" t="s">
        <v>0</v>
      </c>
    </row>
    <row r="2">
      <c r="A2" s="2" t="s">
        <v>1</v>
      </c>
    </row>
    <row r="4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>
      <c r="A5" s="4" t="s">
        <v>11</v>
      </c>
      <c r="B5" s="4" t="s">
        <v>12</v>
      </c>
      <c r="C5" s="4" t="s">
        <v>13</v>
      </c>
      <c r="D5" s="4" t="s">
        <v>14</v>
      </c>
      <c r="E5" s="4" t="s">
        <v>15</v>
      </c>
      <c r="F5" s="4">
        <v>65000.0</v>
      </c>
      <c r="G5" s="4" t="s">
        <v>16</v>
      </c>
      <c r="H5" s="4" t="s">
        <v>17</v>
      </c>
      <c r="I5" s="4" t="s">
        <v>18</v>
      </c>
    </row>
    <row r="6">
      <c r="A6" s="5" t="s">
        <v>19</v>
      </c>
      <c r="B6" s="5" t="s">
        <v>20</v>
      </c>
      <c r="C6" s="5" t="s">
        <v>21</v>
      </c>
      <c r="D6" s="5" t="s">
        <v>22</v>
      </c>
      <c r="E6" s="5" t="s">
        <v>23</v>
      </c>
      <c r="F6" s="5">
        <v>45000.0</v>
      </c>
      <c r="G6" s="5" t="s">
        <v>24</v>
      </c>
      <c r="H6" s="5" t="s">
        <v>25</v>
      </c>
      <c r="I6" s="5" t="s">
        <v>26</v>
      </c>
    </row>
    <row r="7">
      <c r="A7" s="4" t="s">
        <v>27</v>
      </c>
      <c r="B7" s="4" t="s">
        <v>28</v>
      </c>
      <c r="C7" s="4" t="s">
        <v>29</v>
      </c>
      <c r="D7" s="4" t="s">
        <v>30</v>
      </c>
      <c r="E7" s="4" t="s">
        <v>31</v>
      </c>
      <c r="F7" s="4">
        <v>30000.0</v>
      </c>
      <c r="G7" s="4" t="s">
        <v>32</v>
      </c>
      <c r="H7" s="4" t="s">
        <v>33</v>
      </c>
      <c r="I7" s="4"/>
    </row>
    <row r="8">
      <c r="A8" s="5"/>
      <c r="B8" s="5"/>
      <c r="C8" s="5"/>
      <c r="D8" s="5"/>
      <c r="E8" s="5"/>
      <c r="F8" s="5"/>
      <c r="G8" s="5"/>
      <c r="H8" s="5"/>
      <c r="I8" s="5"/>
    </row>
    <row r="9">
      <c r="A9" s="4"/>
      <c r="B9" s="4"/>
      <c r="C9" s="4"/>
      <c r="D9" s="4"/>
      <c r="E9" s="4"/>
      <c r="F9" s="4"/>
      <c r="G9" s="4"/>
      <c r="H9" s="4"/>
      <c r="I9" s="4"/>
    </row>
    <row r="10">
      <c r="A10" s="5"/>
      <c r="B10" s="5"/>
      <c r="C10" s="5"/>
      <c r="D10" s="5"/>
      <c r="E10" s="5"/>
      <c r="F10" s="5"/>
      <c r="G10" s="5"/>
      <c r="H10" s="5"/>
      <c r="I10" s="5"/>
    </row>
    <row r="11">
      <c r="A11" s="4"/>
      <c r="B11" s="4"/>
      <c r="C11" s="4"/>
      <c r="D11" s="4"/>
      <c r="E11" s="4"/>
      <c r="F11" s="4"/>
      <c r="G11" s="4"/>
      <c r="H11" s="4"/>
      <c r="I11" s="4"/>
    </row>
    <row r="12">
      <c r="A12" s="5"/>
      <c r="B12" s="5"/>
      <c r="C12" s="5"/>
      <c r="D12" s="5"/>
      <c r="E12" s="5"/>
      <c r="F12" s="5"/>
      <c r="G12" s="5"/>
      <c r="H12" s="5"/>
      <c r="I12" s="5"/>
    </row>
    <row r="13">
      <c r="A13" s="4"/>
      <c r="B13" s="4"/>
      <c r="C13" s="4"/>
      <c r="D13" s="4"/>
      <c r="E13" s="4"/>
      <c r="F13" s="4"/>
      <c r="G13" s="4"/>
      <c r="H13" s="4"/>
      <c r="I13" s="4"/>
    </row>
    <row r="14">
      <c r="A14" s="5"/>
      <c r="B14" s="5"/>
      <c r="C14" s="5"/>
      <c r="D14" s="5"/>
      <c r="E14" s="5"/>
      <c r="F14" s="5"/>
      <c r="G14" s="5"/>
      <c r="H14" s="5"/>
      <c r="I14" s="5"/>
    </row>
    <row r="15">
      <c r="A15" s="4"/>
      <c r="B15" s="4"/>
      <c r="C15" s="4"/>
      <c r="D15" s="4"/>
      <c r="E15" s="4"/>
      <c r="F15" s="4"/>
      <c r="G15" s="4"/>
      <c r="H15" s="4"/>
      <c r="I15" s="4"/>
    </row>
    <row r="16">
      <c r="A16" s="5"/>
      <c r="B16" s="5"/>
      <c r="C16" s="5"/>
      <c r="D16" s="5"/>
      <c r="E16" s="5"/>
      <c r="F16" s="5"/>
      <c r="G16" s="5"/>
      <c r="H16" s="5"/>
      <c r="I16" s="5"/>
    </row>
    <row r="17">
      <c r="A17" s="4"/>
      <c r="B17" s="4"/>
      <c r="C17" s="4"/>
      <c r="D17" s="4"/>
      <c r="E17" s="4"/>
      <c r="F17" s="4"/>
      <c r="G17" s="4"/>
      <c r="H17" s="4"/>
      <c r="I17" s="4"/>
    </row>
    <row r="18">
      <c r="A18" s="5"/>
      <c r="B18" s="5"/>
      <c r="C18" s="5"/>
      <c r="D18" s="5"/>
      <c r="E18" s="5"/>
      <c r="F18" s="5"/>
      <c r="G18" s="5"/>
      <c r="H18" s="5"/>
      <c r="I18" s="5"/>
    </row>
    <row r="19">
      <c r="A19" s="4"/>
      <c r="B19" s="4"/>
      <c r="C19" s="4"/>
      <c r="D19" s="4"/>
      <c r="E19" s="4"/>
      <c r="F19" s="4"/>
      <c r="G19" s="4"/>
      <c r="H19" s="4"/>
      <c r="I19" s="4"/>
    </row>
    <row r="20">
      <c r="A20" s="5"/>
      <c r="B20" s="5"/>
      <c r="C20" s="5"/>
      <c r="D20" s="5"/>
      <c r="E20" s="5"/>
      <c r="F20" s="5"/>
      <c r="G20" s="5"/>
      <c r="H20" s="5"/>
      <c r="I20" s="5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</row>
    <row r="22" ht="15.75" customHeight="1">
      <c r="A22" s="5"/>
      <c r="B22" s="5"/>
      <c r="C22" s="5"/>
      <c r="D22" s="5"/>
      <c r="E22" s="5"/>
      <c r="F22" s="5"/>
      <c r="G22" s="5"/>
      <c r="H22" s="5"/>
      <c r="I22" s="5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</row>
    <row r="24" ht="15.75" customHeight="1">
      <c r="A24" s="5"/>
      <c r="B24" s="5"/>
      <c r="C24" s="5"/>
      <c r="D24" s="5"/>
      <c r="E24" s="5"/>
      <c r="F24" s="5"/>
      <c r="G24" s="5"/>
      <c r="H24" s="5"/>
      <c r="I24" s="5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</row>
    <row r="26" ht="15.75" customHeight="1">
      <c r="A26" s="5"/>
      <c r="B26" s="5"/>
      <c r="C26" s="5"/>
      <c r="D26" s="5"/>
      <c r="E26" s="5"/>
      <c r="F26" s="5"/>
      <c r="G26" s="5"/>
      <c r="H26" s="5"/>
      <c r="I26" s="5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E86C1"/>
    <pageSetUpPr/>
  </sheetPr>
  <sheetViews>
    <sheetView workbookViewId="0"/>
  </sheetViews>
  <sheetFormatPr customHeight="1" defaultColWidth="14.43" defaultRowHeight="15.0"/>
  <cols>
    <col customWidth="1" min="1" max="1" width="42.0"/>
    <col customWidth="1" min="2" max="13" width="14.0"/>
    <col customWidth="1" min="14" max="26" width="8.71"/>
  </cols>
  <sheetData>
    <row r="1">
      <c r="A1" s="1" t="s">
        <v>34</v>
      </c>
    </row>
    <row r="2">
      <c r="A2" s="2" t="s">
        <v>35</v>
      </c>
    </row>
    <row r="4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  <c r="K4" s="3" t="s">
        <v>46</v>
      </c>
      <c r="L4" s="3" t="s">
        <v>47</v>
      </c>
      <c r="M4" s="3" t="s">
        <v>48</v>
      </c>
    </row>
    <row r="5">
      <c r="A5" s="4" t="s">
        <v>49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>
      <c r="A7" s="4" t="s">
        <v>51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>
      <c r="A8" s="7" t="s">
        <v>52</v>
      </c>
      <c r="B8" s="7">
        <f t="shared" ref="B8:M8" si="1">B6-B7</f>
        <v>0</v>
      </c>
      <c r="C8" s="7">
        <f t="shared" si="1"/>
        <v>0</v>
      </c>
      <c r="D8" s="7">
        <f t="shared" si="1"/>
        <v>0</v>
      </c>
      <c r="E8" s="7">
        <f t="shared" si="1"/>
        <v>0</v>
      </c>
      <c r="F8" s="7">
        <f t="shared" si="1"/>
        <v>0</v>
      </c>
      <c r="G8" s="7">
        <f t="shared" si="1"/>
        <v>0</v>
      </c>
      <c r="H8" s="7">
        <f t="shared" si="1"/>
        <v>0</v>
      </c>
      <c r="I8" s="7">
        <f t="shared" si="1"/>
        <v>0</v>
      </c>
      <c r="J8" s="7">
        <f t="shared" si="1"/>
        <v>0</v>
      </c>
      <c r="K8" s="7">
        <f t="shared" si="1"/>
        <v>0</v>
      </c>
      <c r="L8" s="7">
        <f t="shared" si="1"/>
        <v>0</v>
      </c>
      <c r="M8" s="7">
        <f t="shared" si="1"/>
        <v>0</v>
      </c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>
      <c r="A10" s="7" t="s">
        <v>53</v>
      </c>
      <c r="B10" s="7">
        <v>0.0</v>
      </c>
      <c r="C10" s="7">
        <f t="shared" ref="C10:M10" si="2">B13</f>
        <v>0</v>
      </c>
      <c r="D10" s="7">
        <f t="shared" si="2"/>
        <v>0</v>
      </c>
      <c r="E10" s="7">
        <f t="shared" si="2"/>
        <v>0</v>
      </c>
      <c r="F10" s="7">
        <f t="shared" si="2"/>
        <v>0</v>
      </c>
      <c r="G10" s="7">
        <f t="shared" si="2"/>
        <v>0</v>
      </c>
      <c r="H10" s="7">
        <f t="shared" si="2"/>
        <v>0</v>
      </c>
      <c r="I10" s="7">
        <f t="shared" si="2"/>
        <v>0</v>
      </c>
      <c r="J10" s="7">
        <f t="shared" si="2"/>
        <v>0</v>
      </c>
      <c r="K10" s="7">
        <f t="shared" si="2"/>
        <v>0</v>
      </c>
      <c r="L10" s="7">
        <f t="shared" si="2"/>
        <v>0</v>
      </c>
      <c r="M10" s="7">
        <f t="shared" si="2"/>
        <v>0</v>
      </c>
    </row>
    <row r="11">
      <c r="A11" s="8" t="s">
        <v>54</v>
      </c>
      <c r="B11" s="8">
        <f t="shared" ref="B11:M11" si="3">B5-B6</f>
        <v>0</v>
      </c>
      <c r="C11" s="8">
        <f t="shared" si="3"/>
        <v>0</v>
      </c>
      <c r="D11" s="8">
        <f t="shared" si="3"/>
        <v>0</v>
      </c>
      <c r="E11" s="8">
        <f t="shared" si="3"/>
        <v>0</v>
      </c>
      <c r="F11" s="8">
        <f t="shared" si="3"/>
        <v>0</v>
      </c>
      <c r="G11" s="8">
        <f t="shared" si="3"/>
        <v>0</v>
      </c>
      <c r="H11" s="8">
        <f t="shared" si="3"/>
        <v>0</v>
      </c>
      <c r="I11" s="8">
        <f t="shared" si="3"/>
        <v>0</v>
      </c>
      <c r="J11" s="8">
        <f t="shared" si="3"/>
        <v>0</v>
      </c>
      <c r="K11" s="8">
        <f t="shared" si="3"/>
        <v>0</v>
      </c>
      <c r="L11" s="8">
        <f t="shared" si="3"/>
        <v>0</v>
      </c>
      <c r="M11" s="8">
        <f t="shared" si="3"/>
        <v>0</v>
      </c>
    </row>
    <row r="12">
      <c r="A12" s="5" t="s">
        <v>55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>
      <c r="A13" s="8" t="s">
        <v>56</v>
      </c>
      <c r="B13" s="8">
        <f t="shared" ref="B13:M13" si="4">B10+B11-B12</f>
        <v>0</v>
      </c>
      <c r="C13" s="8">
        <f t="shared" si="4"/>
        <v>0</v>
      </c>
      <c r="D13" s="8">
        <f t="shared" si="4"/>
        <v>0</v>
      </c>
      <c r="E13" s="8">
        <f t="shared" si="4"/>
        <v>0</v>
      </c>
      <c r="F13" s="8">
        <f t="shared" si="4"/>
        <v>0</v>
      </c>
      <c r="G13" s="8">
        <f t="shared" si="4"/>
        <v>0</v>
      </c>
      <c r="H13" s="8">
        <f t="shared" si="4"/>
        <v>0</v>
      </c>
      <c r="I13" s="8">
        <f t="shared" si="4"/>
        <v>0</v>
      </c>
      <c r="J13" s="8">
        <f t="shared" si="4"/>
        <v>0</v>
      </c>
      <c r="K13" s="8">
        <f t="shared" si="4"/>
        <v>0</v>
      </c>
      <c r="L13" s="8">
        <f t="shared" si="4"/>
        <v>0</v>
      </c>
      <c r="M13" s="8">
        <f t="shared" si="4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</sheetPr>
  <sheetViews>
    <sheetView workbookViewId="0"/>
  </sheetViews>
  <sheetFormatPr customHeight="1" defaultColWidth="14.43" defaultRowHeight="15.0"/>
  <cols>
    <col customWidth="1" min="1" max="1" width="45.14"/>
  </cols>
  <sheetData>
    <row r="1">
      <c r="A1" s="9" t="s">
        <v>57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>
      <c r="A2" s="11" t="s">
        <v>58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12" t="s">
        <v>59</v>
      </c>
      <c r="B3" s="13" t="s">
        <v>60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>
      <c r="A5" s="14" t="s">
        <v>61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15" t="s">
        <v>62</v>
      </c>
      <c r="B6" s="15" t="s">
        <v>63</v>
      </c>
      <c r="C6" s="15" t="s">
        <v>64</v>
      </c>
      <c r="D6" s="15" t="s">
        <v>65</v>
      </c>
      <c r="E6" s="15" t="s">
        <v>66</v>
      </c>
      <c r="F6" s="15" t="s">
        <v>67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16" t="s">
        <v>68</v>
      </c>
      <c r="B7" s="16" t="s">
        <v>69</v>
      </c>
      <c r="C7" s="17">
        <v>100.0</v>
      </c>
      <c r="D7" s="18">
        <v>150000.0</v>
      </c>
      <c r="E7" s="19">
        <f t="shared" ref="E7:E9" si="1">D7*C7/100</f>
        <v>150000</v>
      </c>
      <c r="F7" s="18">
        <v>5000.0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A8" s="16" t="s">
        <v>70</v>
      </c>
      <c r="B8" s="16" t="s">
        <v>69</v>
      </c>
      <c r="C8" s="17">
        <v>50.0</v>
      </c>
      <c r="D8" s="18">
        <v>80000.0</v>
      </c>
      <c r="E8" s="20">
        <f t="shared" si="1"/>
        <v>40000</v>
      </c>
      <c r="F8" s="18">
        <v>2000.0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16" t="s">
        <v>71</v>
      </c>
      <c r="B9" s="16" t="s">
        <v>72</v>
      </c>
      <c r="C9" s="17">
        <v>100.0</v>
      </c>
      <c r="D9" s="18">
        <v>45000.0</v>
      </c>
      <c r="E9" s="19">
        <f t="shared" si="1"/>
        <v>45000</v>
      </c>
      <c r="F9" s="18">
        <v>3000.0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21"/>
      <c r="B10" s="21"/>
      <c r="C10" s="22"/>
      <c r="D10" s="23"/>
      <c r="E10" s="20">
        <f t="shared" ref="E10:E19" si="2">IF(D10&gt;0,D10*C10/100,0)</f>
        <v>0</v>
      </c>
      <c r="F10" s="2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21"/>
      <c r="B11" s="21"/>
      <c r="C11" s="22"/>
      <c r="D11" s="23"/>
      <c r="E11" s="19">
        <f t="shared" si="2"/>
        <v>0</v>
      </c>
      <c r="F11" s="2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21"/>
      <c r="B12" s="21"/>
      <c r="C12" s="22"/>
      <c r="D12" s="23"/>
      <c r="E12" s="20">
        <f t="shared" si="2"/>
        <v>0</v>
      </c>
      <c r="F12" s="2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21"/>
      <c r="B13" s="21"/>
      <c r="C13" s="22"/>
      <c r="D13" s="23"/>
      <c r="E13" s="19">
        <f t="shared" si="2"/>
        <v>0</v>
      </c>
      <c r="F13" s="2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21"/>
      <c r="B14" s="21"/>
      <c r="C14" s="22"/>
      <c r="D14" s="23"/>
      <c r="E14" s="20">
        <f t="shared" si="2"/>
        <v>0</v>
      </c>
      <c r="F14" s="23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21"/>
      <c r="B15" s="21"/>
      <c r="C15" s="22"/>
      <c r="D15" s="23"/>
      <c r="E15" s="19">
        <f t="shared" si="2"/>
        <v>0</v>
      </c>
      <c r="F15" s="2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21"/>
      <c r="B16" s="21"/>
      <c r="C16" s="22"/>
      <c r="D16" s="23"/>
      <c r="E16" s="20">
        <f t="shared" si="2"/>
        <v>0</v>
      </c>
      <c r="F16" s="2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21"/>
      <c r="B17" s="21"/>
      <c r="C17" s="22"/>
      <c r="D17" s="23"/>
      <c r="E17" s="19">
        <f t="shared" si="2"/>
        <v>0</v>
      </c>
      <c r="F17" s="2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21"/>
      <c r="B18" s="21"/>
      <c r="C18" s="22"/>
      <c r="D18" s="23"/>
      <c r="E18" s="20">
        <f t="shared" si="2"/>
        <v>0</v>
      </c>
      <c r="F18" s="23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>
      <c r="A19" s="21"/>
      <c r="B19" s="21"/>
      <c r="C19" s="22"/>
      <c r="D19" s="23"/>
      <c r="E19" s="19">
        <f t="shared" si="2"/>
        <v>0</v>
      </c>
      <c r="F19" s="23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24" t="s">
        <v>73</v>
      </c>
      <c r="B20" s="25"/>
      <c r="C20" s="26"/>
      <c r="D20" s="27"/>
      <c r="E20" s="28">
        <f t="shared" ref="E20:F20" si="3">SUM(E7:E19)</f>
        <v>235000</v>
      </c>
      <c r="F20" s="28">
        <f t="shared" si="3"/>
        <v>10000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14" t="s">
        <v>74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>
      <c r="A23" s="11" t="s">
        <v>75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15" t="s">
        <v>76</v>
      </c>
      <c r="B24" s="15" t="s">
        <v>7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>
      <c r="A25" s="29" t="s">
        <v>77</v>
      </c>
      <c r="B25" s="19">
        <f>F20</f>
        <v>10000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30" t="s">
        <v>78</v>
      </c>
      <c r="B26" s="23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>
      <c r="A27" s="29" t="s">
        <v>79</v>
      </c>
      <c r="B27" s="23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30" t="s">
        <v>80</v>
      </c>
      <c r="B28" s="23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>
      <c r="A29" s="29" t="s">
        <v>81</v>
      </c>
      <c r="B29" s="23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30" t="s">
        <v>82</v>
      </c>
      <c r="B30" s="2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>
      <c r="A31" s="29" t="s">
        <v>83</v>
      </c>
      <c r="B31" s="23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>
      <c r="A32" s="30" t="s">
        <v>84</v>
      </c>
      <c r="B32" s="23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>
      <c r="A33" s="24" t="s">
        <v>85</v>
      </c>
      <c r="B33" s="28">
        <f>SUM(B25:B32)</f>
        <v>10000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>
      <c r="A35" s="14" t="s">
        <v>86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>
      <c r="A36" s="15" t="s">
        <v>36</v>
      </c>
      <c r="B36" s="15" t="s">
        <v>7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>
      <c r="A37" s="29" t="s">
        <v>87</v>
      </c>
      <c r="B37" s="19">
        <f>E20</f>
        <v>235000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>
      <c r="A38" s="30" t="s">
        <v>88</v>
      </c>
      <c r="B38" s="20">
        <f>B33</f>
        <v>10000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>
      <c r="A39" s="31" t="s">
        <v>89</v>
      </c>
      <c r="B39" s="32">
        <f>B37-B38</f>
        <v>225000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>
      <c r="A40" s="24" t="s">
        <v>90</v>
      </c>
      <c r="B40" s="33">
        <f>IF(B37&gt;0,B39/B37*100,0)</f>
        <v>95.74468085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A5276"/>
    <pageSetUpPr/>
  </sheetPr>
  <sheetViews>
    <sheetView workbookViewId="0"/>
  </sheetViews>
  <sheetFormatPr customHeight="1" defaultColWidth="14.43" defaultRowHeight="15.0"/>
  <cols>
    <col customWidth="1" min="1" max="1" width="45.0"/>
    <col customWidth="1" min="2" max="2" width="15.0"/>
    <col customWidth="1" min="3" max="3" width="20.0"/>
    <col customWidth="1" min="4" max="26" width="8.71"/>
  </cols>
  <sheetData>
    <row r="1">
      <c r="A1" s="1" t="s">
        <v>91</v>
      </c>
    </row>
    <row r="2">
      <c r="A2" s="2" t="s">
        <v>92</v>
      </c>
    </row>
    <row r="4">
      <c r="A4" s="3" t="s">
        <v>93</v>
      </c>
      <c r="B4" s="3" t="s">
        <v>94</v>
      </c>
      <c r="C4" s="3" t="s">
        <v>95</v>
      </c>
    </row>
    <row r="5">
      <c r="A5" s="4" t="s">
        <v>96</v>
      </c>
      <c r="B5" s="6">
        <v>40.0</v>
      </c>
      <c r="C5" s="4"/>
    </row>
    <row r="6">
      <c r="A6" s="5" t="s">
        <v>97</v>
      </c>
      <c r="B6" s="6">
        <v>18.0</v>
      </c>
      <c r="C6" s="5"/>
    </row>
    <row r="7">
      <c r="A7" s="4" t="s">
        <v>98</v>
      </c>
      <c r="B7" s="6">
        <v>8.0</v>
      </c>
      <c r="C7" s="4"/>
    </row>
    <row r="8">
      <c r="A8" s="7" t="s">
        <v>99</v>
      </c>
      <c r="B8" s="7">
        <f>SUM(B5:B7)</f>
        <v>66</v>
      </c>
      <c r="C8" s="7"/>
    </row>
    <row r="9">
      <c r="A9" s="4"/>
      <c r="B9" s="4"/>
      <c r="C9" s="4"/>
    </row>
    <row r="10">
      <c r="A10" s="5" t="s">
        <v>100</v>
      </c>
      <c r="B10" s="5"/>
      <c r="C10" s="6">
        <v>1500.0</v>
      </c>
    </row>
    <row r="11">
      <c r="A11" s="8" t="s">
        <v>101</v>
      </c>
      <c r="B11" s="8"/>
      <c r="C11" s="8">
        <f>B8*C10</f>
        <v>99000</v>
      </c>
    </row>
    <row r="12">
      <c r="A12" s="5" t="s">
        <v>102</v>
      </c>
      <c r="B12" s="5"/>
      <c r="C12" s="6">
        <v>5000.0</v>
      </c>
    </row>
    <row r="13">
      <c r="A13" s="4" t="s">
        <v>103</v>
      </c>
      <c r="B13" s="4"/>
      <c r="C13" s="6">
        <v>6.0</v>
      </c>
    </row>
    <row r="14">
      <c r="A14" s="7" t="s">
        <v>104</v>
      </c>
      <c r="B14" s="7"/>
      <c r="C14" s="7">
        <f>C11*C13/100</f>
        <v>5940</v>
      </c>
    </row>
    <row r="15">
      <c r="A15" s="8" t="s">
        <v>105</v>
      </c>
      <c r="B15" s="8"/>
      <c r="C15" s="8">
        <f>C11+C12+C14</f>
        <v>109940</v>
      </c>
    </row>
    <row r="16">
      <c r="A16" s="5"/>
      <c r="B16" s="5"/>
      <c r="C16" s="5"/>
    </row>
    <row r="17">
      <c r="A17" s="4" t="s">
        <v>106</v>
      </c>
      <c r="B17" s="4"/>
      <c r="C17" s="6">
        <v>150000.0</v>
      </c>
    </row>
    <row r="18">
      <c r="A18" s="7" t="s">
        <v>107</v>
      </c>
      <c r="B18" s="7"/>
      <c r="C18" s="7">
        <f>C17-C15</f>
        <v>40060</v>
      </c>
    </row>
    <row r="19">
      <c r="A19" s="8" t="s">
        <v>90</v>
      </c>
      <c r="B19" s="8"/>
      <c r="C19" s="8">
        <f>IF(C17&gt;0,C18/C17*100,0)</f>
        <v>26.70666667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7AE60"/>
    <pageSetUpPr/>
  </sheetPr>
  <sheetViews>
    <sheetView workbookViewId="0"/>
  </sheetViews>
  <sheetFormatPr customHeight="1" defaultColWidth="14.43" defaultRowHeight="15.0"/>
  <cols>
    <col customWidth="1" min="1" max="1" width="22.0"/>
    <col customWidth="1" min="2" max="2" width="15.0"/>
    <col customWidth="1" min="3" max="3" width="14.29"/>
    <col customWidth="1" min="4" max="5" width="18.0"/>
    <col customWidth="1" min="6" max="7" width="12.0"/>
    <col customWidth="1" min="8" max="26" width="8.71"/>
  </cols>
  <sheetData>
    <row r="1">
      <c r="A1" s="1" t="s">
        <v>108</v>
      </c>
    </row>
    <row r="2">
      <c r="A2" s="2" t="s">
        <v>109</v>
      </c>
    </row>
    <row r="4">
      <c r="A4" s="3" t="s">
        <v>110</v>
      </c>
      <c r="B4" s="3" t="s">
        <v>111</v>
      </c>
      <c r="C4" s="3" t="s">
        <v>112</v>
      </c>
    </row>
    <row r="5">
      <c r="A5" s="4" t="s">
        <v>113</v>
      </c>
      <c r="B5" s="6">
        <v>800.0</v>
      </c>
      <c r="C5" s="34">
        <f t="shared" ref="C5:C7" si="1">IF(B5&gt;0,B6/B5*100,0)</f>
        <v>5</v>
      </c>
    </row>
    <row r="6">
      <c r="A6" s="5" t="s">
        <v>114</v>
      </c>
      <c r="B6" s="6">
        <v>40.0</v>
      </c>
      <c r="C6" s="35">
        <f t="shared" si="1"/>
        <v>30</v>
      </c>
    </row>
    <row r="7">
      <c r="A7" s="4" t="s">
        <v>115</v>
      </c>
      <c r="B7" s="6">
        <v>12.0</v>
      </c>
      <c r="C7" s="34">
        <f t="shared" si="1"/>
        <v>16.66666667</v>
      </c>
    </row>
    <row r="8">
      <c r="A8" s="5" t="s">
        <v>116</v>
      </c>
      <c r="B8" s="6">
        <v>2.0</v>
      </c>
      <c r="C8" s="36">
        <f>IF(B8&gt;0,B9/B8,0)</f>
        <v>150000</v>
      </c>
    </row>
    <row r="9">
      <c r="A9" s="4" t="s">
        <v>117</v>
      </c>
      <c r="B9" s="6">
        <v>300000.0</v>
      </c>
      <c r="C9" s="4"/>
    </row>
    <row r="11">
      <c r="A11" s="1" t="s">
        <v>118</v>
      </c>
    </row>
    <row r="13">
      <c r="A13" s="3" t="s">
        <v>5</v>
      </c>
      <c r="B13" s="3" t="s">
        <v>119</v>
      </c>
      <c r="C13" s="3" t="s">
        <v>94</v>
      </c>
      <c r="D13" s="3" t="s">
        <v>120</v>
      </c>
      <c r="E13" s="3" t="s">
        <v>121</v>
      </c>
      <c r="F13" s="3" t="s">
        <v>122</v>
      </c>
      <c r="G13" s="3" t="s">
        <v>123</v>
      </c>
    </row>
    <row r="14">
      <c r="A14" s="4" t="s">
        <v>124</v>
      </c>
      <c r="B14" s="6"/>
      <c r="C14" s="6"/>
      <c r="D14" s="6"/>
      <c r="E14" s="4">
        <f t="shared" ref="E14:E18" si="2">B14+C14*D14</f>
        <v>0</v>
      </c>
      <c r="F14" s="6"/>
      <c r="G14" s="4">
        <f t="shared" ref="G14:G18" si="3">IF(F14&gt;0,E14/F14,0)</f>
        <v>0</v>
      </c>
    </row>
    <row r="15">
      <c r="A15" s="5" t="s">
        <v>14</v>
      </c>
      <c r="B15" s="6"/>
      <c r="C15" s="6"/>
      <c r="D15" s="6"/>
      <c r="E15" s="5">
        <f t="shared" si="2"/>
        <v>0</v>
      </c>
      <c r="F15" s="6"/>
      <c r="G15" s="5">
        <f t="shared" si="3"/>
        <v>0</v>
      </c>
    </row>
    <row r="16">
      <c r="A16" s="4" t="s">
        <v>125</v>
      </c>
      <c r="B16" s="6"/>
      <c r="C16" s="6"/>
      <c r="D16" s="6"/>
      <c r="E16" s="4">
        <f t="shared" si="2"/>
        <v>0</v>
      </c>
      <c r="F16" s="6"/>
      <c r="G16" s="4">
        <f t="shared" si="3"/>
        <v>0</v>
      </c>
    </row>
    <row r="17">
      <c r="A17" s="5" t="s">
        <v>126</v>
      </c>
      <c r="B17" s="6"/>
      <c r="C17" s="6"/>
      <c r="D17" s="6"/>
      <c r="E17" s="5">
        <f t="shared" si="2"/>
        <v>0</v>
      </c>
      <c r="F17" s="6"/>
      <c r="G17" s="5">
        <f t="shared" si="3"/>
        <v>0</v>
      </c>
    </row>
    <row r="18">
      <c r="A18" s="4" t="s">
        <v>127</v>
      </c>
      <c r="B18" s="6"/>
      <c r="C18" s="6"/>
      <c r="D18" s="6"/>
      <c r="E18" s="4">
        <f t="shared" si="2"/>
        <v>0</v>
      </c>
      <c r="F18" s="6"/>
      <c r="G18" s="4">
        <f t="shared" si="3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